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280" yWindow="5960" windowWidth="21100" windowHeight="21080"/>
  </bookViews>
  <sheets>
    <sheet name="Sheet1" sheetId="1" r:id="rId1"/>
  </sheets>
  <definedNames>
    <definedName name="_xlnm.Print_Titles" localSheetId="0">Sheet1!$A:$G,Sheet1!$2:$2</definedName>
    <definedName name="QB_COLUMN_2920" localSheetId="0" hidden="1">Sheet1!#REF!</definedName>
    <definedName name="QB_COLUMN_2921" localSheetId="0" hidden="1">Sheet1!#REF!</definedName>
    <definedName name="QB_COLUMN_2922" localSheetId="0" hidden="1">Sheet1!#REF!</definedName>
    <definedName name="QB_COLUMN_2923" localSheetId="0" hidden="1">Sheet1!#REF!</definedName>
    <definedName name="QB_COLUMN_2924" localSheetId="0" hidden="1">Sheet1!#REF!</definedName>
    <definedName name="QB_COLUMN_2925" localSheetId="0" hidden="1">Sheet1!#REF!</definedName>
    <definedName name="QB_COLUMN_2926" localSheetId="0" hidden="1">Sheet1!#REF!</definedName>
    <definedName name="QB_COLUMN_2927" localSheetId="0" hidden="1">Sheet1!#REF!</definedName>
    <definedName name="QB_COLUMN_2928" localSheetId="0" hidden="1">Sheet1!$I$2</definedName>
    <definedName name="QB_DATA_0" localSheetId="0" hidden="1">Sheet1!#REF!,Sheet1!#REF!,Sheet1!#REF!,Sheet1!#REF!,Sheet1!#REF!,Sheet1!#REF!,Sheet1!#REF!,Sheet1!$6:$6,Sheet1!$7:$7,Sheet1!#REF!,Sheet1!$8:$8,Sheet1!$9:$9,Sheet1!#REF!,Sheet1!$13:$13,Sheet1!$14:$14,Sheet1!$15:$15</definedName>
    <definedName name="QB_DATA_1" localSheetId="0" hidden="1">Sheet1!$16:$16,Sheet1!$17:$17,Sheet1!$18:$18,Sheet1!$19:$19,Sheet1!$20:$20,Sheet1!$21:$21,Sheet1!$22:$22,Sheet1!$23:$23,Sheet1!#REF!,Sheet1!#REF!,Sheet1!$27:$27,Sheet1!$28:$28,Sheet1!$29:$29,Sheet1!$31:$31,Sheet1!#REF!,Sheet1!#REF!</definedName>
    <definedName name="QB_DATA_2" localSheetId="0" hidden="1">Sheet1!#REF!,Sheet1!#REF!,Sheet1!#REF!,Sheet1!#REF!,Sheet1!#REF!,Sheet1!#REF!,Sheet1!#REF!,Sheet1!#REF!,Sheet1!$44:$44,Sheet1!$45:$45,Sheet1!#REF!,Sheet1!#REF!,Sheet1!#REF!,Sheet1!#REF!,Sheet1!#REF!,Sheet1!#REF!</definedName>
    <definedName name="QB_DATA_3" localSheetId="0" hidden="1">Sheet1!#REF!,Sheet1!#REF!,Sheet1!#REF!,Sheet1!#REF!,Sheet1!#REF!,Sheet1!#REF!,Sheet1!#REF!,Sheet1!#REF!,Sheet1!#REF!,Sheet1!#REF!,Sheet1!#REF!,Sheet1!#REF!,Sheet1!$49:$49,Sheet1!$50:$50,Sheet1!#REF!,Sheet1!#REF!</definedName>
    <definedName name="QB_DATA_4" localSheetId="0" hidden="1">Sheet1!#REF!</definedName>
    <definedName name="QB_FORMULA_0" localSheetId="0" hidden="1">Sheet1!#REF!,Sheet1!#REF!,Sheet1!#REF!,Sheet1!#REF!,Sheet1!#REF!,Sheet1!#REF!,Sheet1!#REF!,Sheet1!#REF!,Sheet1!$I$5,Sheet1!#REF!,Sheet1!#REF!,Sheet1!#REF!,Sheet1!#REF!,Sheet1!#REF!,Sheet1!#REF!,Sheet1!#REF!</definedName>
    <definedName name="QB_FORMULA_1" localSheetId="0" hidden="1">Sheet1!#REF!,Sheet1!#REF!,Sheet1!#REF!,Sheet1!#REF!,Sheet1!#REF!,Sheet1!#REF!,Sheet1!#REF!,Sheet1!#REF!,Sheet1!#REF!,Sheet1!#REF!,Sheet1!$I$10,Sheet1!#REF!,Sheet1!#REF!,Sheet1!#REF!,Sheet1!#REF!,Sheet1!#REF!</definedName>
    <definedName name="QB_FORMULA_10" localSheetId="0" hidden="1">Sheet1!#REF!,Sheet1!$I$46,Sheet1!#REF!,Sheet1!#REF!,Sheet1!#REF!,Sheet1!#REF!,Sheet1!#REF!,Sheet1!#REF!,Sheet1!#REF!,Sheet1!#REF!,Sheet1!$I$48,Sheet1!#REF!,Sheet1!#REF!,Sheet1!#REF!,Sheet1!#REF!,Sheet1!#REF!</definedName>
    <definedName name="QB_FORMULA_11" localSheetId="0" hidden="1">Sheet1!#REF!,Sheet1!#REF!,Sheet1!#REF!,Sheet1!$I$51,Sheet1!#REF!,Sheet1!#REF!,Sheet1!#REF!,Sheet1!#REF!,Sheet1!#REF!,Sheet1!#REF!,Sheet1!#REF!,Sheet1!#REF!,Sheet1!$I$52,Sheet1!#REF!,Sheet1!#REF!,Sheet1!#REF!</definedName>
    <definedName name="QB_FORMULA_12" localSheetId="0" hidden="1">Sheet1!#REF!,Sheet1!#REF!,Sheet1!#REF!,Sheet1!#REF!,Sheet1!#REF!,Sheet1!$I$53,Sheet1!#REF!,Sheet1!#REF!,Sheet1!#REF!,Sheet1!#REF!,Sheet1!#REF!,Sheet1!#REF!,Sheet1!#REF!,Sheet1!#REF!,Sheet1!$I$54</definedName>
    <definedName name="QB_FORMULA_2" localSheetId="0" hidden="1">Sheet1!#REF!,Sheet1!#REF!,Sheet1!#REF!,Sheet1!$I$11,Sheet1!#REF!,Sheet1!#REF!,Sheet1!#REF!,Sheet1!#REF!,Sheet1!#REF!,Sheet1!#REF!,Sheet1!#REF!,Sheet1!#REF!,Sheet1!$I$24,Sheet1!#REF!,Sheet1!#REF!,Sheet1!#REF!</definedName>
    <definedName name="QB_FORMULA_3" localSheetId="0" hidden="1">Sheet1!#REF!,Sheet1!#REF!,Sheet1!#REF!,Sheet1!#REF!,Sheet1!#REF!,Sheet1!#REF!,Sheet1!#REF!,Sheet1!#REF!,Sheet1!#REF!,Sheet1!#REF!,Sheet1!#REF!,Sheet1!#REF!,Sheet1!#REF!,Sheet1!#REF!,Sheet1!$I$26,Sheet1!#REF!</definedName>
    <definedName name="QB_FORMULA_4" localSheetId="0" hidden="1">Sheet1!#REF!,Sheet1!#REF!,Sheet1!#REF!,Sheet1!#REF!,Sheet1!#REF!,Sheet1!#REF!,Sheet1!#REF!,Sheet1!$I$30,Sheet1!#REF!,Sheet1!#REF!,Sheet1!#REF!,Sheet1!#REF!,Sheet1!#REF!,Sheet1!#REF!,Sheet1!#REF!,Sheet1!#REF!</definedName>
    <definedName name="QB_FORMULA_5" localSheetId="0" hidden="1">Sheet1!$I$32,Sheet1!#REF!,Sheet1!#REF!,Sheet1!#REF!,Sheet1!#REF!,Sheet1!#REF!,Sheet1!#REF!,Sheet1!#REF!,Sheet1!#REF!,Sheet1!$I$33,Sheet1!#REF!,Sheet1!#REF!,Sheet1!#REF!,Sheet1!#REF!,Sheet1!#REF!,Sheet1!#REF!</definedName>
    <definedName name="QB_FORMULA_6" localSheetId="0" hidden="1">Sheet1!#REF!,Sheet1!#REF!,Sheet1!$I$42,Sheet1!#REF!,Sheet1!#REF!,Sheet1!#REF!,Sheet1!#REF!,Sheet1!#REF!,Sheet1!#REF!,Sheet1!#REF!,Sheet1!#REF!,Sheet1!$I$43,Sheet1!#REF!,Sheet1!#REF!,Sheet1!#REF!,Sheet1!#REF!</definedName>
    <definedName name="QB_FORMULA_7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8" localSheetId="0" hidden="1">Sheet1!#REF!,Sheet1!#REF!,Sheet1!#REF!,Sheet1!#REF!,Sheet1!#REF!,Sheet1!#REF!,Sheet1!#REF!,Sheet1!#REF!,Sheet1!#REF!,Sheet1!#REF!,Sheet1!#REF!,Sheet1!#REF!,Sheet1!#REF!,Sheet1!#REF!,Sheet1!#REF!,Sheet1!#REF!</definedName>
    <definedName name="QB_FORMULA_9" localSheetId="0" hidden="1">Sheet1!#REF!,Sheet1!#REF!,Sheet1!#REF!,Sheet1!#REF!,Sheet1!#REF!,Sheet1!#REF!,Sheet1!#REF!,Sheet1!#REF!,Sheet1!#REF!,Sheet1!#REF!,Sheet1!#REF!,Sheet1!#REF!,Sheet1!#REF!,Sheet1!#REF!,Sheet1!#REF!,Sheet1!#REF!</definedName>
    <definedName name="QB_ROW_1" localSheetId="0" hidden="1">Sheet1!$A$3</definedName>
    <definedName name="QB_ROW_10031" localSheetId="0" hidden="1">Sheet1!#REF!</definedName>
    <definedName name="QB_ROW_1011" localSheetId="0" hidden="1">Sheet1!$B$4</definedName>
    <definedName name="QB_ROW_10331" localSheetId="0" hidden="1">Sheet1!$E$42</definedName>
    <definedName name="QB_ROW_12031" localSheetId="0" hidden="1">Sheet1!#REF!</definedName>
    <definedName name="QB_ROW_12331" localSheetId="0" hidden="1">Sheet1!#REF!</definedName>
    <definedName name="QB_ROW_13021" localSheetId="0" hidden="1">Sheet1!$C$47</definedName>
    <definedName name="QB_ROW_1311" localSheetId="0" hidden="1">Sheet1!$B$11</definedName>
    <definedName name="QB_ROW_13230" localSheetId="0" hidden="1">Sheet1!#REF!</definedName>
    <definedName name="QB_ROW_13321" localSheetId="0" hidden="1">Sheet1!$C$51</definedName>
    <definedName name="QB_ROW_14011" localSheetId="0" hidden="1">Sheet1!#REF!</definedName>
    <definedName name="QB_ROW_14311" localSheetId="0" hidden="1">Sheet1!$B$53</definedName>
    <definedName name="QB_ROW_148230" localSheetId="0" hidden="1">Sheet1!#REF!</definedName>
    <definedName name="QB_ROW_149230" localSheetId="0" hidden="1">Sheet1!#REF!</definedName>
    <definedName name="QB_ROW_151230" localSheetId="0" hidden="1">Sheet1!$D$19</definedName>
    <definedName name="QB_ROW_152230" localSheetId="0" hidden="1">Sheet1!$D$15</definedName>
    <definedName name="QB_ROW_15230" localSheetId="0" hidden="1">Sheet1!$D$6</definedName>
    <definedName name="QB_ROW_153240" localSheetId="0" hidden="1">Sheet1!$E$44</definedName>
    <definedName name="QB_ROW_157230" localSheetId="0" hidden="1">Sheet1!$D$22</definedName>
    <definedName name="QB_ROW_159230" localSheetId="0" hidden="1">Sheet1!#REF!</definedName>
    <definedName name="QB_ROW_162230" localSheetId="0" hidden="1">Sheet1!$D$49</definedName>
    <definedName name="QB_ROW_166230" localSheetId="0" hidden="1">Sheet1!$D$50</definedName>
    <definedName name="QB_ROW_171240" localSheetId="0" hidden="1">Sheet1!#REF!</definedName>
    <definedName name="QB_ROW_17221" localSheetId="0" hidden="1">Sheet1!#REF!</definedName>
    <definedName name="QB_ROW_172240" localSheetId="0" hidden="1">Sheet1!#REF!</definedName>
    <definedName name="QB_ROW_173050" localSheetId="0" hidden="1">Sheet1!#REF!</definedName>
    <definedName name="QB_ROW_173350" localSheetId="0" hidden="1">Sheet1!#REF!</definedName>
    <definedName name="QB_ROW_174260" localSheetId="0" hidden="1">Sheet1!#REF!</definedName>
    <definedName name="QB_ROW_175260" localSheetId="0" hidden="1">Sheet1!#REF!</definedName>
    <definedName name="QB_ROW_176260" localSheetId="0" hidden="1">Sheet1!#REF!</definedName>
    <definedName name="QB_ROW_177260" localSheetId="0" hidden="1">Sheet1!#REF!</definedName>
    <definedName name="QB_ROW_178260" localSheetId="0" hidden="1">Sheet1!#REF!</definedName>
    <definedName name="QB_ROW_179260" localSheetId="0" hidden="1">Sheet1!#REF!</definedName>
    <definedName name="QB_ROW_180260" localSheetId="0" hidden="1">Sheet1!#REF!</definedName>
    <definedName name="QB_ROW_181050" localSheetId="0" hidden="1">Sheet1!#REF!</definedName>
    <definedName name="QB_ROW_181260" localSheetId="0" hidden="1">Sheet1!#REF!</definedName>
    <definedName name="QB_ROW_181350" localSheetId="0" hidden="1">Sheet1!#REF!</definedName>
    <definedName name="QB_ROW_18230" localSheetId="0" hidden="1">Sheet1!$D$7</definedName>
    <definedName name="QB_ROW_186260" localSheetId="0" hidden="1">Sheet1!#REF!</definedName>
    <definedName name="QB_ROW_19230" localSheetId="0" hidden="1">Sheet1!#REF!</definedName>
    <definedName name="QB_ROW_200230" localSheetId="0" hidden="1">Sheet1!$D$9</definedName>
    <definedName name="QB_ROW_201240" localSheetId="0" hidden="1">Sheet1!#REF!</definedName>
    <definedName name="QB_ROW_2021" localSheetId="0" hidden="1">Sheet1!#REF!</definedName>
    <definedName name="QB_ROW_207260" localSheetId="0" hidden="1">Sheet1!#REF!</definedName>
    <definedName name="QB_ROW_209020" localSheetId="0" hidden="1">Sheet1!#REF!</definedName>
    <definedName name="QB_ROW_209230" localSheetId="0" hidden="1">Sheet1!$D$29</definedName>
    <definedName name="QB_ROW_209320" localSheetId="0" hidden="1">Sheet1!$C$30</definedName>
    <definedName name="QB_ROW_210240" localSheetId="0" hidden="1">Sheet1!#REF!</definedName>
    <definedName name="QB_ROW_212230" localSheetId="0" hidden="1">Sheet1!$D$21</definedName>
    <definedName name="QB_ROW_213230" localSheetId="0" hidden="1">Sheet1!$D$14</definedName>
    <definedName name="QB_ROW_21330" localSheetId="0" hidden="1">Sheet1!$D$8</definedName>
    <definedName name="QB_ROW_214230" localSheetId="0" hidden="1">Sheet1!$D$13</definedName>
    <definedName name="QB_ROW_215230" localSheetId="0" hidden="1">Sheet1!$D$16</definedName>
    <definedName name="QB_ROW_216230" localSheetId="0" hidden="1">Sheet1!$D$18</definedName>
    <definedName name="QB_ROW_217230" localSheetId="0" hidden="1">Sheet1!#REF!</definedName>
    <definedName name="QB_ROW_218230" localSheetId="0" hidden="1">Sheet1!#REF!</definedName>
    <definedName name="QB_ROW_219230" localSheetId="0" hidden="1">Sheet1!$D$20</definedName>
    <definedName name="QB_ROW_221260" localSheetId="0" hidden="1">Sheet1!#REF!</definedName>
    <definedName name="QB_ROW_222230" localSheetId="0" hidden="1">Sheet1!#REF!</definedName>
    <definedName name="QB_ROW_224230" localSheetId="0" hidden="1">Sheet1!#REF!</definedName>
    <definedName name="QB_ROW_225230" localSheetId="0" hidden="1">Sheet1!$D$17</definedName>
    <definedName name="QB_ROW_226220" localSheetId="0" hidden="1">Sheet1!$C$31</definedName>
    <definedName name="QB_ROW_227250" localSheetId="0" hidden="1">Sheet1!#REF!</definedName>
    <definedName name="QB_ROW_230030" localSheetId="0" hidden="1">Sheet1!#REF!</definedName>
    <definedName name="QB_ROW_23020" localSheetId="0" hidden="1">Sheet1!$C$12</definedName>
    <definedName name="QB_ROW_230330" localSheetId="0" hidden="1">Sheet1!$D$48</definedName>
    <definedName name="QB_ROW_231240" localSheetId="0" hidden="1">Sheet1!#REF!</definedName>
    <definedName name="QB_ROW_2321" localSheetId="0" hidden="1">Sheet1!$C$5</definedName>
    <definedName name="QB_ROW_232240" localSheetId="0" hidden="1">Sheet1!#REF!</definedName>
    <definedName name="QB_ROW_23230" localSheetId="0" hidden="1">Sheet1!$D$23</definedName>
    <definedName name="QB_ROW_23320" localSheetId="0" hidden="1">Sheet1!$C$24</definedName>
    <definedName name="QB_ROW_233240" localSheetId="0" hidden="1">Sheet1!$E$45</definedName>
    <definedName name="QB_ROW_234240" localSheetId="0" hidden="1">Sheet1!#REF!</definedName>
    <definedName name="QB_ROW_235240" localSheetId="0" hidden="1">Sheet1!#REF!</definedName>
    <definedName name="QB_ROW_236250" localSheetId="0" hidden="1">Sheet1!#REF!</definedName>
    <definedName name="QB_ROW_237220" localSheetId="0" hidden="1">Sheet1!$C$27</definedName>
    <definedName name="QB_ROW_238020" localSheetId="0" hidden="1">Sheet1!#REF!</definedName>
    <definedName name="QB_ROW_238230" localSheetId="0" hidden="1">Sheet1!#REF!</definedName>
    <definedName name="QB_ROW_238320" localSheetId="0" hidden="1">Sheet1!$C$26</definedName>
    <definedName name="QB_ROW_239040" localSheetId="0" hidden="1">Sheet1!#REF!</definedName>
    <definedName name="QB_ROW_239340" localSheetId="0" hidden="1">Sheet1!#REF!</definedName>
    <definedName name="QB_ROW_24230" localSheetId="0" hidden="1">Sheet1!#REF!</definedName>
    <definedName name="QB_ROW_243230" localSheetId="0" hidden="1">Sheet1!$D$28</definedName>
    <definedName name="QB_ROW_245230" localSheetId="0" hidden="1">Sheet1!#REF!</definedName>
    <definedName name="QB_ROW_247240" localSheetId="0" hidden="1">Sheet1!#REF!</definedName>
    <definedName name="QB_ROW_248250" localSheetId="0" hidden="1">Sheet1!#REF!</definedName>
    <definedName name="QB_ROW_251240" localSheetId="0" hidden="1">Sheet1!#REF!</definedName>
    <definedName name="QB_ROW_252240" localSheetId="0" hidden="1">Sheet1!#REF!</definedName>
    <definedName name="QB_ROW_25240" localSheetId="0" hidden="1">Sheet1!#REF!</definedName>
    <definedName name="QB_ROW_28040" localSheetId="0" hidden="1">Sheet1!#REF!</definedName>
    <definedName name="QB_ROW_28250" localSheetId="0" hidden="1">Sheet1!#REF!</definedName>
    <definedName name="QB_ROW_28340" localSheetId="0" hidden="1">Sheet1!$E$43</definedName>
    <definedName name="QB_ROW_301" localSheetId="0" hidden="1">Sheet1!$A$33</definedName>
    <definedName name="QB_ROW_3021" localSheetId="0" hidden="1">Sheet1!#REF!</definedName>
    <definedName name="QB_ROW_3321" localSheetId="0" hidden="1">Sheet1!#REF!</definedName>
    <definedName name="QB_ROW_34250" localSheetId="0" hidden="1">Sheet1!#REF!</definedName>
    <definedName name="QB_ROW_4021" localSheetId="0" hidden="1">Sheet1!#REF!</definedName>
    <definedName name="QB_ROW_4321" localSheetId="0" hidden="1">Sheet1!$D$10</definedName>
    <definedName name="QB_ROW_5011" localSheetId="0" hidden="1">Sheet1!#REF!</definedName>
    <definedName name="QB_ROW_5311" localSheetId="0" hidden="1">Sheet1!#REF!</definedName>
    <definedName name="QB_ROW_6011" localSheetId="0" hidden="1">Sheet1!$B$25</definedName>
    <definedName name="QB_ROW_6220" localSheetId="0" hidden="1">Sheet1!#REF!</definedName>
    <definedName name="QB_ROW_6311" localSheetId="0" hidden="1">Sheet1!$B$32</definedName>
    <definedName name="QB_ROW_7001" localSheetId="0" hidden="1">Sheet1!$A$40</definedName>
    <definedName name="QB_ROW_7301" localSheetId="0" hidden="1">Sheet1!$A$54</definedName>
    <definedName name="QB_ROW_8011" localSheetId="0" hidden="1">Sheet1!$B$41</definedName>
    <definedName name="QB_ROW_8040" localSheetId="0" hidden="1">Sheet1!#REF!</definedName>
    <definedName name="QB_ROW_8311" localSheetId="0" hidden="1">Sheet1!$B$52</definedName>
    <definedName name="QB_ROW_8340" localSheetId="0" hidden="1">Sheet1!#REF!</definedName>
    <definedName name="QB_ROW_9021" localSheetId="0" hidden="1">Sheet1!#REF!</definedName>
    <definedName name="QB_ROW_9321" localSheetId="0" hidden="1">Sheet1!$C$46</definedName>
    <definedName name="QBCANSUPPORTUPDATE" localSheetId="0">TRUE</definedName>
    <definedName name="QBCOMPANYFILENAME" localSheetId="0">"Z:\ProcessTechQB.QBW"</definedName>
    <definedName name="QBENDDATE" localSheetId="0">20130930</definedName>
    <definedName name="QBHEADERSONSCREEN" localSheetId="0">FALSE</definedName>
    <definedName name="QBMETADATASIZE" localSheetId="0">5785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"6e44894400174f88ba49838b7fa4d676"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7</definedName>
    <definedName name="QBSTARTDATE" localSheetId="0">20130101</definedName>
  </definedNames>
  <calcPr calcId="140001" iterate="1" iterateCount="5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J11" i="1"/>
  <c r="J13" i="1"/>
  <c r="J14" i="1"/>
  <c r="J15" i="1"/>
  <c r="J16" i="1"/>
  <c r="J17" i="1"/>
  <c r="J18" i="1"/>
  <c r="J19" i="1"/>
  <c r="J21" i="1"/>
  <c r="J22" i="1"/>
  <c r="J23" i="1"/>
  <c r="J24" i="1"/>
  <c r="J27" i="1"/>
  <c r="J28" i="1"/>
  <c r="J29" i="1"/>
  <c r="J30" i="1"/>
  <c r="J31" i="1"/>
  <c r="J32" i="1"/>
  <c r="J33" i="1"/>
  <c r="J54" i="1"/>
  <c r="J49" i="1"/>
  <c r="J50" i="1"/>
  <c r="J51" i="1"/>
  <c r="J44" i="1"/>
  <c r="J46" i="1"/>
  <c r="J52" i="1"/>
  <c r="J53" i="1"/>
  <c r="K10" i="1"/>
  <c r="L10" i="1"/>
  <c r="L32" i="1"/>
  <c r="K48" i="1"/>
  <c r="K43" i="1"/>
  <c r="L43" i="1"/>
  <c r="K45" i="1"/>
  <c r="L45" i="1"/>
  <c r="K42" i="1"/>
  <c r="L42" i="1"/>
  <c r="K27" i="1"/>
  <c r="K26" i="1"/>
  <c r="K5" i="1"/>
  <c r="L5" i="1"/>
  <c r="K49" i="1"/>
  <c r="L49" i="1"/>
  <c r="K50" i="1"/>
  <c r="L50" i="1"/>
  <c r="K44" i="1"/>
  <c r="L44" i="1"/>
  <c r="K31" i="1"/>
  <c r="K29" i="1"/>
  <c r="K13" i="1"/>
  <c r="L13" i="1"/>
  <c r="K14" i="1"/>
  <c r="L14" i="1"/>
  <c r="K15" i="1"/>
  <c r="L15" i="1"/>
  <c r="K17" i="1"/>
  <c r="L17" i="1"/>
  <c r="K19" i="1"/>
  <c r="L19" i="1"/>
  <c r="K20" i="1"/>
  <c r="K21" i="1"/>
  <c r="L21" i="1"/>
  <c r="K23" i="1"/>
  <c r="J8" i="1"/>
  <c r="L8" i="1"/>
  <c r="J9" i="1"/>
  <c r="J7" i="1"/>
  <c r="K7" i="1"/>
  <c r="L7" i="1"/>
  <c r="K6" i="1"/>
  <c r="K22" i="1"/>
  <c r="L22" i="1"/>
  <c r="K16" i="1"/>
  <c r="L16" i="1"/>
  <c r="L23" i="1"/>
  <c r="L24" i="1"/>
  <c r="K46" i="1"/>
  <c r="K30" i="1"/>
  <c r="K32" i="1"/>
  <c r="K8" i="1"/>
  <c r="K9" i="1"/>
  <c r="L9" i="1"/>
  <c r="K28" i="1"/>
  <c r="L6" i="1"/>
  <c r="K51" i="1"/>
  <c r="L51" i="1"/>
  <c r="L46" i="1"/>
  <c r="L48" i="1"/>
  <c r="L11" i="1"/>
  <c r="K11" i="1"/>
  <c r="K24" i="1"/>
  <c r="K33" i="1"/>
  <c r="L33" i="1"/>
  <c r="L52" i="1"/>
  <c r="K52" i="1"/>
  <c r="L54" i="1"/>
  <c r="L53" i="1"/>
  <c r="L55" i="1"/>
  <c r="K54" i="1"/>
  <c r="K55" i="1"/>
  <c r="J55" i="1"/>
  <c r="I53" i="1"/>
  <c r="I48" i="1"/>
  <c r="I51" i="1"/>
  <c r="I43" i="1"/>
  <c r="I42" i="1"/>
  <c r="I30" i="1"/>
  <c r="I26" i="1"/>
  <c r="I24" i="1"/>
  <c r="I10" i="1"/>
  <c r="K53" i="1"/>
  <c r="I32" i="1"/>
  <c r="I11" i="1"/>
  <c r="I46" i="1"/>
  <c r="I52" i="1"/>
  <c r="I54" i="1"/>
  <c r="I33" i="1"/>
</calcChain>
</file>

<file path=xl/sharedStrings.xml><?xml version="1.0" encoding="utf-8"?>
<sst xmlns="http://schemas.openxmlformats.org/spreadsheetml/2006/main" count="74" uniqueCount="69">
  <si>
    <t>Sep 30, 13</t>
  </si>
  <si>
    <t>ASSETS</t>
  </si>
  <si>
    <t>Current Assets</t>
  </si>
  <si>
    <t>Total Checking/Savings</t>
  </si>
  <si>
    <t>Accounts Receivable</t>
  </si>
  <si>
    <t>Inventory</t>
  </si>
  <si>
    <t>Prepaid Expenses</t>
  </si>
  <si>
    <t>Total Current Assets</t>
  </si>
  <si>
    <t>Fixed Assets</t>
  </si>
  <si>
    <t>Computers</t>
  </si>
  <si>
    <t>Construction in Progress</t>
  </si>
  <si>
    <t>Equipment</t>
  </si>
  <si>
    <t>Furniture</t>
  </si>
  <si>
    <t>Leasehold Improvements</t>
  </si>
  <si>
    <t>Relocation / Move</t>
  </si>
  <si>
    <t>Salt Room Construction</t>
  </si>
  <si>
    <t>Software</t>
  </si>
  <si>
    <t>Vehicles</t>
  </si>
  <si>
    <t>Warehouse - Griffin Pond Road</t>
  </si>
  <si>
    <t>Fixed Assets - Other</t>
  </si>
  <si>
    <t>Total Fixed Assets</t>
  </si>
  <si>
    <t>Other Assets</t>
  </si>
  <si>
    <t>Customer List</t>
  </si>
  <si>
    <t>Accumulated Amortization</t>
  </si>
  <si>
    <t>Goodwill</t>
  </si>
  <si>
    <t>Loan Fees - Other</t>
  </si>
  <si>
    <t>Total Loan Fees</t>
  </si>
  <si>
    <t>Security Deposits</t>
  </si>
  <si>
    <t>Total Other Assets</t>
  </si>
  <si>
    <t>TOTAL ASSETS</t>
  </si>
  <si>
    <t>LIABILITIES &amp; EQUITY</t>
  </si>
  <si>
    <t>Liabilities</t>
  </si>
  <si>
    <t>Total Accounts Payable</t>
  </si>
  <si>
    <t>Total Accrued Expenses</t>
  </si>
  <si>
    <t>Total Current Liabilities</t>
  </si>
  <si>
    <t>Long Term Liabilities</t>
  </si>
  <si>
    <t>Total Capital Lease</t>
  </si>
  <si>
    <t>Loan Payable - PNC Construction</t>
  </si>
  <si>
    <t>Total Long Term Liabilities</t>
  </si>
  <si>
    <t>Total Liabilities</t>
  </si>
  <si>
    <t>Total Equity</t>
  </si>
  <si>
    <t>TOTAL LIABILITIES &amp; EQUITY</t>
  </si>
  <si>
    <t>GAAP</t>
  </si>
  <si>
    <t xml:space="preserve">Economic </t>
  </si>
  <si>
    <t>Value</t>
  </si>
  <si>
    <t>Term Loan</t>
  </si>
  <si>
    <t>Liquidation</t>
  </si>
  <si>
    <t>Notes</t>
  </si>
  <si>
    <t>25% value compression due to collections issues</t>
  </si>
  <si>
    <t>Due From Landlord</t>
  </si>
  <si>
    <t>Contra asset - payable at par</t>
  </si>
  <si>
    <t>50% loss  from inventory on disposition</t>
  </si>
  <si>
    <t>Technology subject to aggressive write-downs</t>
  </si>
  <si>
    <t>Market value of warehouse has risen economicall</t>
  </si>
  <si>
    <t>Properly depreciated vehicles sell close to book value</t>
  </si>
  <si>
    <t>Custom software has no value in liquidation</t>
  </si>
  <si>
    <t>Customized construction highly compressed value</t>
  </si>
  <si>
    <t>Capitalized relocation costs no economic or liquidation value</t>
  </si>
  <si>
    <t>Leasehold improvements overvalued due to performance</t>
  </si>
  <si>
    <t>Equipment overvalued due to current economic performance</t>
  </si>
  <si>
    <t>Intangible assets overvalued, no value in liquidation</t>
  </si>
  <si>
    <t>Acquisions have severely underperformed, no liquidation value</t>
  </si>
  <si>
    <t>Trade payable at par - could negotiate discount</t>
  </si>
  <si>
    <t>Line of Credit</t>
  </si>
  <si>
    <t>Loan Payable - Seller</t>
  </si>
  <si>
    <t>Trade payable to seller - could negotiate discount</t>
  </si>
  <si>
    <t>Payable at par to bank</t>
  </si>
  <si>
    <t>Other Current Assets</t>
  </si>
  <si>
    <t>Compression of other assets likely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</si>
</sst>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_);\(#,##0.0\)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164" fontId="1" fillId="0" borderId="0" xfId="0" applyNumberFormat="1" applyFont="1"/>
    <xf numFmtId="0" fontId="3" fillId="0" borderId="0" xfId="0" applyNumberFormat="1" applyFo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/>
    <xf numFmtId="165" fontId="4" fillId="0" borderId="2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6" xfId="0" applyNumberFormat="1" applyFont="1" applyBorder="1"/>
    <xf numFmtId="165" fontId="3" fillId="0" borderId="6" xfId="0" applyNumberFormat="1" applyFont="1" applyBorder="1"/>
    <xf numFmtId="165" fontId="1" fillId="0" borderId="0" xfId="0" applyNumberFormat="1" applyFont="1" applyBorder="1"/>
    <xf numFmtId="165" fontId="1" fillId="0" borderId="5" xfId="0" applyNumberFormat="1" applyFont="1" applyBorder="1"/>
    <xf numFmtId="165" fontId="1" fillId="0" borderId="4" xfId="0" applyNumberFormat="1" applyFont="1" applyBorder="1"/>
    <xf numFmtId="165" fontId="2" fillId="0" borderId="2" xfId="0" applyNumberFormat="1" applyFont="1" applyBorder="1"/>
    <xf numFmtId="164" fontId="1" fillId="0" borderId="7" xfId="0" applyNumberFormat="1" applyFont="1" applyBorder="1"/>
    <xf numFmtId="49" fontId="1" fillId="2" borderId="8" xfId="0" applyNumberFormat="1" applyFont="1" applyFill="1" applyBorder="1"/>
    <xf numFmtId="49" fontId="1" fillId="2" borderId="3" xfId="0" applyNumberFormat="1" applyFont="1" applyFill="1" applyBorder="1"/>
    <xf numFmtId="164" fontId="1" fillId="2" borderId="3" xfId="0" applyNumberFormat="1" applyFont="1" applyFill="1" applyBorder="1"/>
    <xf numFmtId="165" fontId="1" fillId="2" borderId="3" xfId="0" applyNumberFormat="1" applyFont="1" applyFill="1" applyBorder="1"/>
    <xf numFmtId="165" fontId="4" fillId="2" borderId="3" xfId="0" applyNumberFormat="1" applyFont="1" applyFill="1" applyBorder="1"/>
    <xf numFmtId="165" fontId="1" fillId="2" borderId="9" xfId="0" applyNumberFormat="1" applyFont="1" applyFill="1" applyBorder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152400</xdr:colOff>
      <xdr:row>2</xdr:row>
      <xdr:rowOff>38100</xdr:rowOff>
    </xdr:to>
    <xdr:pic>
      <xdr:nvPicPr>
        <xdr:cNvPr id="1025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100"/>
          <a:ext cx="10668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4</xdr:col>
      <xdr:colOff>152400</xdr:colOff>
      <xdr:row>2</xdr:row>
      <xdr:rowOff>38100</xdr:rowOff>
    </xdr:to>
    <xdr:pic>
      <xdr:nvPicPr>
        <xdr:cNvPr id="1026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100"/>
          <a:ext cx="10668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55"/>
  <sheetViews>
    <sheetView showGridLines="0" tabSelected="1" workbookViewId="0">
      <pane xSplit="7" ySplit="2" topLeftCell="H25" activePane="bottomRight" state="frozenSplit"/>
      <selection pane="topRight" activeCell="H1" sqref="H1"/>
      <selection pane="bottomLeft" activeCell="A2" sqref="A2"/>
      <selection pane="bottomRight" activeCell="L25" sqref="L25"/>
    </sheetView>
  </sheetViews>
  <sheetFormatPr baseColWidth="10" defaultColWidth="8.83203125" defaultRowHeight="13" x14ac:dyDescent="0"/>
  <cols>
    <col min="1" max="6" width="3" style="1" customWidth="1"/>
    <col min="7" max="7" width="24.5" style="1" customWidth="1"/>
    <col min="8" max="8" width="2.33203125" style="16" hidden="1" customWidth="1"/>
    <col min="9" max="9" width="10.83203125" style="16" hidden="1" customWidth="1"/>
    <col min="10" max="10" width="12" style="16" customWidth="1"/>
    <col min="11" max="12" width="12" style="17" customWidth="1"/>
    <col min="13" max="13" width="3.5" style="17" customWidth="1"/>
    <col min="14" max="14" width="61.1640625" style="17" customWidth="1"/>
    <col min="15" max="16384" width="8.83203125" style="17"/>
  </cols>
  <sheetData>
    <row r="1" spans="1:14">
      <c r="I1" s="16" t="s">
        <v>42</v>
      </c>
      <c r="J1" s="20"/>
      <c r="K1" s="20" t="s">
        <v>43</v>
      </c>
      <c r="L1" s="21"/>
    </row>
    <row r="2" spans="1:14" s="19" customFormat="1" ht="14" thickBot="1">
      <c r="A2" s="2"/>
      <c r="B2" s="2"/>
      <c r="C2" s="2"/>
      <c r="D2" s="2"/>
      <c r="E2" s="2"/>
      <c r="F2" s="2"/>
      <c r="G2" s="2"/>
      <c r="H2" s="18"/>
      <c r="I2" s="3" t="s">
        <v>0</v>
      </c>
      <c r="J2" s="22" t="s">
        <v>42</v>
      </c>
      <c r="K2" s="22" t="s">
        <v>44</v>
      </c>
      <c r="L2" s="22" t="s">
        <v>46</v>
      </c>
      <c r="N2" s="40" t="s">
        <v>47</v>
      </c>
    </row>
    <row r="3" spans="1:14" ht="14" thickTop="1">
      <c r="A3" s="4" t="s">
        <v>1</v>
      </c>
      <c r="B3" s="4"/>
      <c r="C3" s="4"/>
      <c r="D3" s="4"/>
      <c r="E3" s="4"/>
      <c r="F3" s="4"/>
      <c r="G3" s="4"/>
      <c r="H3" s="5"/>
      <c r="I3" s="6"/>
      <c r="J3" s="23"/>
      <c r="K3" s="24"/>
      <c r="L3" s="24"/>
    </row>
    <row r="4" spans="1:14">
      <c r="A4" s="4"/>
      <c r="B4" s="4" t="s">
        <v>2</v>
      </c>
      <c r="C4" s="4"/>
      <c r="D4" s="4"/>
      <c r="E4" s="4"/>
      <c r="F4" s="4"/>
      <c r="G4" s="4"/>
      <c r="H4" s="5"/>
      <c r="I4" s="6"/>
      <c r="J4" s="25"/>
      <c r="K4" s="24"/>
      <c r="L4" s="24"/>
    </row>
    <row r="5" spans="1:14">
      <c r="A5" s="4"/>
      <c r="B5" s="4"/>
      <c r="C5" s="4" t="s">
        <v>3</v>
      </c>
      <c r="D5" s="4"/>
      <c r="E5" s="4"/>
      <c r="F5" s="4"/>
      <c r="G5" s="4"/>
      <c r="H5" s="5"/>
      <c r="I5" s="6">
        <v>211.042</v>
      </c>
      <c r="J5" s="25">
        <v>211.042</v>
      </c>
      <c r="K5" s="24">
        <f>J5</f>
        <v>211.042</v>
      </c>
      <c r="L5" s="24">
        <f>K5</f>
        <v>211.042</v>
      </c>
    </row>
    <row r="6" spans="1:14" ht="14" thickBot="1">
      <c r="A6" s="4"/>
      <c r="B6" s="4"/>
      <c r="C6" s="4"/>
      <c r="D6" s="4" t="s">
        <v>4</v>
      </c>
      <c r="E6" s="4"/>
      <c r="F6" s="4"/>
      <c r="G6" s="4"/>
      <c r="H6" s="5"/>
      <c r="I6" s="7">
        <v>5900203.3399999999</v>
      </c>
      <c r="J6" s="26">
        <f t="shared" ref="J6:J9" si="0">ROUND(I6,-3)/1000</f>
        <v>5900</v>
      </c>
      <c r="K6" s="24">
        <f>J6</f>
        <v>5900</v>
      </c>
      <c r="L6" s="24">
        <f>J6*0.75</f>
        <v>4425</v>
      </c>
      <c r="N6" s="17" t="s">
        <v>48</v>
      </c>
    </row>
    <row r="7" spans="1:14">
      <c r="A7" s="4"/>
      <c r="B7" s="4"/>
      <c r="C7" s="4"/>
      <c r="D7" s="4" t="s">
        <v>49</v>
      </c>
      <c r="E7" s="4"/>
      <c r="F7" s="4"/>
      <c r="G7" s="4"/>
      <c r="H7" s="5"/>
      <c r="I7" s="6">
        <v>-197384.79</v>
      </c>
      <c r="J7" s="25">
        <f t="shared" si="0"/>
        <v>-197</v>
      </c>
      <c r="K7" s="24">
        <f>J7</f>
        <v>-197</v>
      </c>
      <c r="L7" s="24">
        <f>K7</f>
        <v>-197</v>
      </c>
      <c r="N7" s="17" t="s">
        <v>50</v>
      </c>
    </row>
    <row r="8" spans="1:14">
      <c r="A8" s="4"/>
      <c r="B8" s="4"/>
      <c r="C8" s="4"/>
      <c r="D8" s="4" t="s">
        <v>5</v>
      </c>
      <c r="E8" s="4"/>
      <c r="F8" s="4"/>
      <c r="G8" s="4"/>
      <c r="H8" s="5"/>
      <c r="I8" s="6">
        <v>10712614.27</v>
      </c>
      <c r="J8" s="25">
        <f t="shared" si="0"/>
        <v>10713</v>
      </c>
      <c r="K8" s="24">
        <f>J8-2500</f>
        <v>8213</v>
      </c>
      <c r="L8" s="24">
        <f>0.5*J8</f>
        <v>5356.5</v>
      </c>
      <c r="N8" s="17" t="s">
        <v>51</v>
      </c>
    </row>
    <row r="9" spans="1:14" ht="14" thickBot="1">
      <c r="A9" s="4"/>
      <c r="B9" s="4"/>
      <c r="C9" s="4"/>
      <c r="D9" s="4" t="s">
        <v>6</v>
      </c>
      <c r="E9" s="4"/>
      <c r="F9" s="4"/>
      <c r="G9" s="4"/>
      <c r="H9" s="5"/>
      <c r="I9" s="8">
        <v>27704.07</v>
      </c>
      <c r="J9" s="26">
        <f t="shared" si="0"/>
        <v>28</v>
      </c>
      <c r="K9" s="24">
        <f>J9</f>
        <v>28</v>
      </c>
      <c r="L9" s="24">
        <f>J9*0.5</f>
        <v>14</v>
      </c>
    </row>
    <row r="10" spans="1:14" ht="14" thickBot="1">
      <c r="A10" s="4"/>
      <c r="B10" s="4"/>
      <c r="D10" s="4" t="s">
        <v>67</v>
      </c>
      <c r="E10" s="4"/>
      <c r="F10" s="4"/>
      <c r="G10" s="4"/>
      <c r="H10" s="5"/>
      <c r="I10" s="9">
        <f>ROUND(SUM(I7:I9),5)</f>
        <v>10542933.550000001</v>
      </c>
      <c r="J10" s="32">
        <v>3200</v>
      </c>
      <c r="K10" s="32">
        <f>J10*0.9</f>
        <v>2880</v>
      </c>
      <c r="L10" s="32">
        <f>K10*0.75</f>
        <v>2160</v>
      </c>
      <c r="N10" s="17" t="s">
        <v>68</v>
      </c>
    </row>
    <row r="11" spans="1:14" ht="18" customHeight="1">
      <c r="A11" s="4"/>
      <c r="B11" s="4" t="s">
        <v>7</v>
      </c>
      <c r="C11" s="4"/>
      <c r="D11" s="4"/>
      <c r="E11" s="4"/>
      <c r="F11" s="4"/>
      <c r="G11" s="4"/>
      <c r="H11" s="5"/>
      <c r="I11" s="6" t="e">
        <f>ROUND(I4+I5+#REF!+I10,5)</f>
        <v>#REF!</v>
      </c>
      <c r="J11" s="25">
        <f>J10+J5+J6</f>
        <v>9311.0419999999995</v>
      </c>
      <c r="K11" s="25">
        <f>K10+K5+K6</f>
        <v>8991.0419999999995</v>
      </c>
      <c r="L11" s="25">
        <f>L10+L5+L6</f>
        <v>6796.0419999999995</v>
      </c>
    </row>
    <row r="12" spans="1:14">
      <c r="A12" s="4"/>
      <c r="B12" s="4"/>
      <c r="C12" s="4" t="s">
        <v>8</v>
      </c>
      <c r="D12" s="4"/>
      <c r="E12" s="4"/>
      <c r="F12" s="4"/>
      <c r="G12" s="4"/>
      <c r="H12" s="5"/>
      <c r="I12" s="6"/>
      <c r="J12" s="25"/>
      <c r="K12" s="24"/>
      <c r="L12" s="24"/>
    </row>
    <row r="13" spans="1:14">
      <c r="A13" s="4"/>
      <c r="B13" s="4"/>
      <c r="C13" s="4"/>
      <c r="D13" s="4" t="s">
        <v>9</v>
      </c>
      <c r="E13" s="4"/>
      <c r="F13" s="4"/>
      <c r="G13" s="4"/>
      <c r="H13" s="5"/>
      <c r="I13" s="6">
        <v>566031.32999999996</v>
      </c>
      <c r="J13" s="25">
        <f t="shared" ref="J13:J23" si="1">ROUND(I13,-3)/1000</f>
        <v>566</v>
      </c>
      <c r="K13" s="24">
        <f>J13*0.5</f>
        <v>283</v>
      </c>
      <c r="L13" s="24">
        <f>K13*0.25</f>
        <v>70.75</v>
      </c>
      <c r="N13" s="17" t="s">
        <v>52</v>
      </c>
    </row>
    <row r="14" spans="1:14">
      <c r="A14" s="4"/>
      <c r="B14" s="4"/>
      <c r="C14" s="4"/>
      <c r="D14" s="4" t="s">
        <v>10</v>
      </c>
      <c r="E14" s="4"/>
      <c r="F14" s="4"/>
      <c r="G14" s="4"/>
      <c r="H14" s="5"/>
      <c r="I14" s="6">
        <v>0</v>
      </c>
      <c r="J14" s="25">
        <f t="shared" si="1"/>
        <v>0</v>
      </c>
      <c r="K14" s="24">
        <f t="shared" ref="K14:K23" si="2">J14</f>
        <v>0</v>
      </c>
      <c r="L14" s="24">
        <f t="shared" ref="L14:L19" si="3">K14*0.25</f>
        <v>0</v>
      </c>
    </row>
    <row r="15" spans="1:14">
      <c r="A15" s="4"/>
      <c r="B15" s="4"/>
      <c r="C15" s="4"/>
      <c r="D15" s="4" t="s">
        <v>11</v>
      </c>
      <c r="E15" s="4"/>
      <c r="F15" s="4"/>
      <c r="G15" s="4"/>
      <c r="H15" s="5"/>
      <c r="I15" s="6">
        <v>5789620.4400000004</v>
      </c>
      <c r="J15" s="25">
        <f t="shared" si="1"/>
        <v>5790</v>
      </c>
      <c r="K15" s="24">
        <f>J15*0.8</f>
        <v>4632</v>
      </c>
      <c r="L15" s="24">
        <f>K15*0.75</f>
        <v>3474</v>
      </c>
      <c r="N15" s="17" t="s">
        <v>59</v>
      </c>
    </row>
    <row r="16" spans="1:14">
      <c r="A16" s="4"/>
      <c r="B16" s="4"/>
      <c r="C16" s="4"/>
      <c r="D16" s="4" t="s">
        <v>12</v>
      </c>
      <c r="E16" s="4"/>
      <c r="F16" s="4"/>
      <c r="G16" s="4"/>
      <c r="H16" s="5"/>
      <c r="I16" s="6">
        <v>144637.45000000001</v>
      </c>
      <c r="J16" s="25">
        <f t="shared" si="1"/>
        <v>145</v>
      </c>
      <c r="K16" s="24">
        <f>J16</f>
        <v>145</v>
      </c>
      <c r="L16" s="24">
        <f>K16*0.5</f>
        <v>72.5</v>
      </c>
    </row>
    <row r="17" spans="1:14">
      <c r="A17" s="4"/>
      <c r="B17" s="4"/>
      <c r="C17" s="4"/>
      <c r="D17" s="4" t="s">
        <v>13</v>
      </c>
      <c r="E17" s="4"/>
      <c r="F17" s="4"/>
      <c r="G17" s="4"/>
      <c r="H17" s="5"/>
      <c r="I17" s="6">
        <v>3786473.66</v>
      </c>
      <c r="J17" s="25">
        <f t="shared" si="1"/>
        <v>3786</v>
      </c>
      <c r="K17" s="24">
        <f>0.8*J17</f>
        <v>3028.8</v>
      </c>
      <c r="L17" s="24">
        <f>K17*0</f>
        <v>0</v>
      </c>
      <c r="N17" s="17" t="s">
        <v>58</v>
      </c>
    </row>
    <row r="18" spans="1:14">
      <c r="A18" s="4"/>
      <c r="B18" s="4"/>
      <c r="C18" s="4"/>
      <c r="D18" s="4" t="s">
        <v>14</v>
      </c>
      <c r="E18" s="4"/>
      <c r="F18" s="4"/>
      <c r="G18" s="4"/>
      <c r="H18" s="5"/>
      <c r="I18" s="6">
        <v>199793.09</v>
      </c>
      <c r="J18" s="25">
        <f t="shared" si="1"/>
        <v>200</v>
      </c>
      <c r="K18" s="24">
        <v>0</v>
      </c>
      <c r="L18" s="24">
        <v>0</v>
      </c>
      <c r="N18" s="17" t="s">
        <v>57</v>
      </c>
    </row>
    <row r="19" spans="1:14">
      <c r="A19" s="4"/>
      <c r="B19" s="4"/>
      <c r="C19" s="4"/>
      <c r="D19" s="4" t="s">
        <v>15</v>
      </c>
      <c r="E19" s="4"/>
      <c r="F19" s="4"/>
      <c r="G19" s="4"/>
      <c r="H19" s="5"/>
      <c r="I19" s="6">
        <v>113468.56</v>
      </c>
      <c r="J19" s="25">
        <f t="shared" si="1"/>
        <v>113</v>
      </c>
      <c r="K19" s="24">
        <f t="shared" si="2"/>
        <v>113</v>
      </c>
      <c r="L19" s="24">
        <f t="shared" si="3"/>
        <v>28.25</v>
      </c>
      <c r="N19" s="17" t="s">
        <v>56</v>
      </c>
    </row>
    <row r="20" spans="1:14">
      <c r="A20" s="4"/>
      <c r="B20" s="4"/>
      <c r="C20" s="4"/>
      <c r="D20" s="4" t="s">
        <v>16</v>
      </c>
      <c r="E20" s="4"/>
      <c r="F20" s="4"/>
      <c r="G20" s="4"/>
      <c r="H20" s="5"/>
      <c r="I20" s="6">
        <v>0</v>
      </c>
      <c r="J20" s="25">
        <v>5</v>
      </c>
      <c r="K20" s="24">
        <f t="shared" si="2"/>
        <v>5</v>
      </c>
      <c r="L20" s="24">
        <v>0</v>
      </c>
      <c r="N20" s="17" t="s">
        <v>55</v>
      </c>
    </row>
    <row r="21" spans="1:14">
      <c r="A21" s="4"/>
      <c r="B21" s="4"/>
      <c r="C21" s="4"/>
      <c r="D21" s="4" t="s">
        <v>17</v>
      </c>
      <c r="E21" s="4"/>
      <c r="F21" s="4"/>
      <c r="G21" s="4"/>
      <c r="H21" s="5"/>
      <c r="I21" s="6">
        <v>207135.5</v>
      </c>
      <c r="J21" s="25">
        <f t="shared" si="1"/>
        <v>207</v>
      </c>
      <c r="K21" s="24">
        <f t="shared" si="2"/>
        <v>207</v>
      </c>
      <c r="L21" s="24">
        <f>K21*0.85</f>
        <v>175.95</v>
      </c>
      <c r="N21" s="17" t="s">
        <v>54</v>
      </c>
    </row>
    <row r="22" spans="1:14">
      <c r="A22" s="4"/>
      <c r="B22" s="4"/>
      <c r="C22" s="4"/>
      <c r="D22" s="4" t="s">
        <v>18</v>
      </c>
      <c r="E22" s="4"/>
      <c r="F22" s="4"/>
      <c r="G22" s="4"/>
      <c r="H22" s="5"/>
      <c r="I22" s="6">
        <v>272416.90999999997</v>
      </c>
      <c r="J22" s="25">
        <f t="shared" si="1"/>
        <v>272</v>
      </c>
      <c r="K22" s="24">
        <f t="shared" si="2"/>
        <v>272</v>
      </c>
      <c r="L22" s="24">
        <f>J22*1.25</f>
        <v>340</v>
      </c>
      <c r="N22" s="17" t="s">
        <v>53</v>
      </c>
    </row>
    <row r="23" spans="1:14" ht="14" thickBot="1">
      <c r="A23" s="4"/>
      <c r="B23" s="4"/>
      <c r="C23" s="4"/>
      <c r="D23" s="4" t="s">
        <v>19</v>
      </c>
      <c r="E23" s="4"/>
      <c r="F23" s="4"/>
      <c r="G23" s="4"/>
      <c r="H23" s="5"/>
      <c r="I23" s="8">
        <v>1096200</v>
      </c>
      <c r="J23" s="27">
        <f t="shared" si="1"/>
        <v>1096</v>
      </c>
      <c r="K23" s="28">
        <f t="shared" si="2"/>
        <v>1096</v>
      </c>
      <c r="L23" s="28">
        <f>J23*0.75</f>
        <v>822</v>
      </c>
    </row>
    <row r="24" spans="1:14" ht="14" thickBot="1">
      <c r="A24" s="4"/>
      <c r="B24" s="4"/>
      <c r="C24" s="4" t="s">
        <v>20</v>
      </c>
      <c r="D24" s="4"/>
      <c r="E24" s="4"/>
      <c r="F24" s="4"/>
      <c r="G24" s="4"/>
      <c r="H24" s="4"/>
      <c r="I24" s="10">
        <f>ROUND(SUM(I12:I23),5)</f>
        <v>12175776.939999999</v>
      </c>
      <c r="J24" s="29">
        <f>SUM(J13:J23)</f>
        <v>12180</v>
      </c>
      <c r="K24" s="29">
        <f>SUM(K13:K23)</f>
        <v>9781.7999999999993</v>
      </c>
      <c r="L24" s="29">
        <f>SUM(L13:L23)</f>
        <v>4983.45</v>
      </c>
    </row>
    <row r="25" spans="1:14" ht="16.5" customHeight="1">
      <c r="A25" s="4"/>
      <c r="B25" s="4" t="s">
        <v>21</v>
      </c>
      <c r="C25" s="4"/>
      <c r="D25" s="4"/>
      <c r="E25" s="4"/>
      <c r="F25" s="4"/>
      <c r="G25" s="4"/>
      <c r="H25" s="5"/>
      <c r="I25" s="6"/>
      <c r="J25" s="25"/>
      <c r="K25" s="24"/>
      <c r="L25" s="24"/>
    </row>
    <row r="26" spans="1:14">
      <c r="A26" s="4"/>
      <c r="B26" s="4"/>
      <c r="C26" s="4" t="s">
        <v>22</v>
      </c>
      <c r="D26" s="4"/>
      <c r="E26" s="4"/>
      <c r="F26" s="4"/>
      <c r="G26" s="4"/>
      <c r="H26" s="5"/>
      <c r="I26" s="6" t="e">
        <f>ROUND(SUM(#REF!),5)</f>
        <v>#REF!</v>
      </c>
      <c r="J26" s="25">
        <v>4725</v>
      </c>
      <c r="K26" s="24">
        <f>J299</f>
        <v>0</v>
      </c>
      <c r="L26" s="24">
        <v>0</v>
      </c>
      <c r="N26" s="17" t="s">
        <v>60</v>
      </c>
    </row>
    <row r="27" spans="1:14">
      <c r="A27" s="4"/>
      <c r="B27" s="4"/>
      <c r="C27" s="4" t="s">
        <v>24</v>
      </c>
      <c r="D27" s="4"/>
      <c r="E27" s="4"/>
      <c r="F27" s="4"/>
      <c r="G27" s="4"/>
      <c r="H27" s="5"/>
      <c r="I27" s="6">
        <v>2735725.19</v>
      </c>
      <c r="J27" s="25">
        <f t="shared" ref="J27:J31" si="4">ROUND(I27,-3)/1000</f>
        <v>2736</v>
      </c>
      <c r="K27" s="24">
        <f>J300</f>
        <v>0</v>
      </c>
      <c r="L27" s="24">
        <v>0</v>
      </c>
      <c r="N27" s="17" t="s">
        <v>61</v>
      </c>
    </row>
    <row r="28" spans="1:14">
      <c r="A28" s="4"/>
      <c r="B28" s="4"/>
      <c r="C28" s="4"/>
      <c r="D28" s="4" t="s">
        <v>23</v>
      </c>
      <c r="E28" s="4"/>
      <c r="F28" s="4"/>
      <c r="G28" s="4"/>
      <c r="H28" s="5"/>
      <c r="I28" s="6">
        <v>-22385.42</v>
      </c>
      <c r="J28" s="25">
        <f t="shared" si="4"/>
        <v>-22</v>
      </c>
      <c r="K28" s="24">
        <f>J28</f>
        <v>-22</v>
      </c>
      <c r="L28" s="24">
        <v>0</v>
      </c>
    </row>
    <row r="29" spans="1:14" ht="14" thickBot="1">
      <c r="A29" s="4"/>
      <c r="B29" s="4"/>
      <c r="C29" s="4"/>
      <c r="D29" s="4" t="s">
        <v>25</v>
      </c>
      <c r="E29" s="4"/>
      <c r="F29" s="4"/>
      <c r="G29" s="4"/>
      <c r="H29" s="5"/>
      <c r="I29" s="7">
        <v>164458</v>
      </c>
      <c r="J29" s="25">
        <f t="shared" si="4"/>
        <v>164</v>
      </c>
      <c r="K29" s="24">
        <f t="shared" ref="K29:K31" si="5">J29</f>
        <v>164</v>
      </c>
      <c r="L29" s="24">
        <v>0</v>
      </c>
    </row>
    <row r="30" spans="1:14">
      <c r="A30" s="4"/>
      <c r="B30" s="4"/>
      <c r="C30" s="4" t="s">
        <v>26</v>
      </c>
      <c r="D30" s="4"/>
      <c r="E30" s="4"/>
      <c r="F30" s="4"/>
      <c r="G30" s="4"/>
      <c r="H30" s="5"/>
      <c r="I30" s="6">
        <f>ROUND(SUM(I28:I29),5)</f>
        <v>142072.57999999999</v>
      </c>
      <c r="J30" s="25">
        <f>ROUND(SUM(J28:J29),5)</f>
        <v>142</v>
      </c>
      <c r="K30" s="24">
        <f t="shared" si="5"/>
        <v>142</v>
      </c>
      <c r="L30" s="24">
        <v>0</v>
      </c>
    </row>
    <row r="31" spans="1:14" ht="14" thickBot="1">
      <c r="A31" s="4"/>
      <c r="B31" s="4"/>
      <c r="C31" s="4" t="s">
        <v>27</v>
      </c>
      <c r="D31" s="4"/>
      <c r="E31" s="4"/>
      <c r="F31" s="4"/>
      <c r="G31" s="4"/>
      <c r="H31" s="5"/>
      <c r="I31" s="8">
        <v>17956.82</v>
      </c>
      <c r="J31" s="25">
        <f t="shared" si="4"/>
        <v>18</v>
      </c>
      <c r="K31" s="24">
        <f t="shared" si="5"/>
        <v>18</v>
      </c>
      <c r="L31" s="24">
        <v>18</v>
      </c>
    </row>
    <row r="32" spans="1:14" ht="14" thickBot="1">
      <c r="A32" s="4"/>
      <c r="B32" s="4" t="s">
        <v>28</v>
      </c>
      <c r="C32" s="4"/>
      <c r="D32" s="4"/>
      <c r="E32" s="4"/>
      <c r="F32" s="4"/>
      <c r="G32" s="4"/>
      <c r="H32" s="4"/>
      <c r="I32" s="12" t="e">
        <f>ROUND(I25+SUM(I26:I27)+SUM(I30:I31),5)</f>
        <v>#REF!</v>
      </c>
      <c r="J32" s="30">
        <f>ROUND(J25+SUM(J26:J27)+SUM(J30:J31),5)</f>
        <v>7621</v>
      </c>
      <c r="K32" s="30">
        <f>ROUND(K25+SUM(K26:K27)+SUM(K30:K31),5)</f>
        <v>160</v>
      </c>
      <c r="L32" s="30">
        <f>ROUND(L25+SUM(L26:L27)+SUM(L30:L31),5)</f>
        <v>18</v>
      </c>
    </row>
    <row r="33" spans="1:14" s="14" customFormat="1" ht="14" thickBot="1">
      <c r="A33" s="4" t="s">
        <v>29</v>
      </c>
      <c r="B33" s="4"/>
      <c r="C33" s="4"/>
      <c r="D33" s="4"/>
      <c r="E33" s="4"/>
      <c r="F33" s="4"/>
      <c r="G33" s="4"/>
      <c r="H33" s="4"/>
      <c r="I33" s="13" t="e">
        <f>ROUND(I3+I11+#REF!+I32,5)</f>
        <v>#REF!</v>
      </c>
      <c r="J33" s="31">
        <f>J11+J24+J32</f>
        <v>29112.042000000001</v>
      </c>
      <c r="K33" s="31">
        <f>K11+K24+K32</f>
        <v>18932.841999999997</v>
      </c>
      <c r="L33" s="31">
        <f>L11+L24+L32</f>
        <v>11797.491999999998</v>
      </c>
    </row>
    <row r="34" spans="1:14" s="14" customFormat="1" ht="14" thickTop="1">
      <c r="A34" s="4"/>
      <c r="B34" s="4"/>
      <c r="C34" s="4"/>
      <c r="D34" s="4"/>
      <c r="E34" s="4"/>
      <c r="F34" s="4"/>
      <c r="G34" s="4"/>
      <c r="H34" s="4"/>
      <c r="I34" s="11"/>
      <c r="J34" s="29"/>
      <c r="K34" s="29"/>
      <c r="L34" s="29"/>
    </row>
    <row r="35" spans="1:14" s="14" customFormat="1">
      <c r="A35" s="4"/>
      <c r="B35" s="4"/>
      <c r="C35" s="4"/>
      <c r="D35" s="4"/>
      <c r="E35" s="4"/>
      <c r="F35" s="4"/>
      <c r="G35" s="4"/>
      <c r="H35" s="4"/>
      <c r="I35" s="11"/>
      <c r="J35" s="29"/>
      <c r="K35" s="29"/>
      <c r="L35" s="29"/>
    </row>
    <row r="36" spans="1:14" s="14" customFormat="1">
      <c r="A36" s="4"/>
      <c r="B36" s="4"/>
      <c r="C36" s="4"/>
      <c r="D36" s="4"/>
      <c r="E36" s="4"/>
      <c r="F36" s="4"/>
      <c r="G36" s="4"/>
      <c r="H36" s="4"/>
      <c r="I36" s="11"/>
      <c r="J36" s="29"/>
      <c r="K36" s="29"/>
      <c r="L36" s="29"/>
    </row>
    <row r="37" spans="1:14" s="14" customFormat="1">
      <c r="A37" s="4"/>
      <c r="B37" s="4"/>
      <c r="C37" s="4"/>
      <c r="D37" s="4"/>
      <c r="E37" s="4"/>
      <c r="F37" s="4"/>
      <c r="G37" s="4"/>
      <c r="H37" s="4"/>
      <c r="I37" s="11"/>
      <c r="J37" s="29"/>
      <c r="K37" s="29"/>
      <c r="L37" s="29"/>
    </row>
    <row r="38" spans="1:14" s="14" customFormat="1">
      <c r="A38" s="4"/>
      <c r="B38" s="4"/>
      <c r="C38" s="4"/>
      <c r="D38" s="4"/>
      <c r="E38" s="4"/>
      <c r="F38" s="4"/>
      <c r="G38" s="4"/>
      <c r="H38" s="4"/>
      <c r="I38" s="11"/>
      <c r="J38" s="20"/>
      <c r="K38" s="20" t="s">
        <v>43</v>
      </c>
      <c r="L38" s="21"/>
    </row>
    <row r="39" spans="1:14" s="14" customFormat="1" ht="14" thickBot="1">
      <c r="A39" s="4"/>
      <c r="B39" s="4"/>
      <c r="C39" s="4"/>
      <c r="D39" s="4"/>
      <c r="E39" s="4"/>
      <c r="F39" s="4"/>
      <c r="G39" s="4"/>
      <c r="H39" s="4"/>
      <c r="I39" s="11"/>
      <c r="J39" s="22" t="s">
        <v>42</v>
      </c>
      <c r="K39" s="22" t="s">
        <v>44</v>
      </c>
      <c r="L39" s="22" t="s">
        <v>46</v>
      </c>
    </row>
    <row r="40" spans="1:14" ht="31.5" customHeight="1">
      <c r="A40" s="4" t="s">
        <v>30</v>
      </c>
      <c r="B40" s="4"/>
      <c r="C40" s="4"/>
      <c r="D40" s="4"/>
      <c r="E40" s="4"/>
      <c r="F40" s="4"/>
      <c r="G40" s="4"/>
      <c r="H40" s="5"/>
      <c r="I40" s="6"/>
      <c r="J40" s="25"/>
      <c r="K40" s="24"/>
      <c r="L40" s="24"/>
    </row>
    <row r="41" spans="1:14">
      <c r="A41" s="4"/>
      <c r="B41" s="4" t="s">
        <v>31</v>
      </c>
      <c r="C41" s="4"/>
      <c r="D41" s="4"/>
      <c r="E41" s="4"/>
      <c r="F41" s="4"/>
      <c r="G41" s="4"/>
      <c r="H41" s="5"/>
      <c r="I41" s="6"/>
      <c r="J41" s="25"/>
      <c r="K41" s="24"/>
      <c r="L41" s="24"/>
    </row>
    <row r="42" spans="1:14">
      <c r="A42" s="4"/>
      <c r="B42" s="4"/>
      <c r="C42" s="4"/>
      <c r="E42" s="4" t="s">
        <v>32</v>
      </c>
      <c r="F42" s="4"/>
      <c r="G42" s="4"/>
      <c r="H42" s="5"/>
      <c r="I42" s="6" t="e">
        <f>ROUND(SUM(#REF!),5)</f>
        <v>#REF!</v>
      </c>
      <c r="J42" s="25">
        <v>4250</v>
      </c>
      <c r="K42" s="24">
        <f>J42</f>
        <v>4250</v>
      </c>
      <c r="L42" s="24">
        <f>K42</f>
        <v>4250</v>
      </c>
      <c r="N42" s="17" t="s">
        <v>62</v>
      </c>
    </row>
    <row r="43" spans="1:14">
      <c r="A43" s="4"/>
      <c r="B43" s="4"/>
      <c r="C43" s="4"/>
      <c r="D43" s="4"/>
      <c r="E43" s="4" t="s">
        <v>33</v>
      </c>
      <c r="F43" s="4"/>
      <c r="G43" s="4"/>
      <c r="H43" s="5"/>
      <c r="I43" s="6" t="e">
        <f>ROUND(SUM(#REF!),5)</f>
        <v>#REF!</v>
      </c>
      <c r="J43" s="25">
        <v>129.5</v>
      </c>
      <c r="K43" s="24">
        <f t="shared" ref="K43:L45" si="6">J43</f>
        <v>129.5</v>
      </c>
      <c r="L43" s="24">
        <f t="shared" si="6"/>
        <v>129.5</v>
      </c>
    </row>
    <row r="44" spans="1:14">
      <c r="A44" s="4"/>
      <c r="B44" s="4"/>
      <c r="C44" s="4"/>
      <c r="D44" s="4"/>
      <c r="E44" s="4" t="s">
        <v>63</v>
      </c>
      <c r="F44" s="4"/>
      <c r="G44" s="4"/>
      <c r="H44" s="5"/>
      <c r="I44" s="6">
        <v>8975535.8300000001</v>
      </c>
      <c r="J44" s="25">
        <f t="shared" ref="J44" si="7">ROUND(I44,-3)/1000</f>
        <v>8976</v>
      </c>
      <c r="K44" s="24">
        <f t="shared" si="6"/>
        <v>8976</v>
      </c>
      <c r="L44" s="24">
        <f t="shared" si="6"/>
        <v>8976</v>
      </c>
      <c r="N44" s="17" t="s">
        <v>66</v>
      </c>
    </row>
    <row r="45" spans="1:14" ht="14" thickBot="1">
      <c r="A45" s="4"/>
      <c r="B45" s="4"/>
      <c r="C45" s="4"/>
      <c r="D45" s="4"/>
      <c r="E45" s="4" t="s">
        <v>64</v>
      </c>
      <c r="F45" s="4"/>
      <c r="G45" s="4"/>
      <c r="H45" s="5"/>
      <c r="I45" s="6">
        <v>80407.320000000007</v>
      </c>
      <c r="J45" s="25">
        <v>2000</v>
      </c>
      <c r="K45" s="24">
        <f t="shared" si="6"/>
        <v>2000</v>
      </c>
      <c r="L45" s="24">
        <f t="shared" si="6"/>
        <v>2000</v>
      </c>
      <c r="N45" s="17" t="s">
        <v>65</v>
      </c>
    </row>
    <row r="46" spans="1:14">
      <c r="A46" s="4"/>
      <c r="B46" s="4"/>
      <c r="C46" s="4" t="s">
        <v>34</v>
      </c>
      <c r="D46" s="4"/>
      <c r="E46" s="4"/>
      <c r="F46" s="4"/>
      <c r="G46" s="4"/>
      <c r="H46" s="4"/>
      <c r="I46" s="15" t="e">
        <f>ROUND(#REF!+I42+#REF!,5)</f>
        <v>#REF!</v>
      </c>
      <c r="J46" s="30">
        <f>SUM(J42:J45)</f>
        <v>15355.5</v>
      </c>
      <c r="K46" s="30">
        <f>SUM(K42:K45)</f>
        <v>15355.5</v>
      </c>
      <c r="L46" s="30">
        <f>SUM(L42:L45)</f>
        <v>15355.5</v>
      </c>
    </row>
    <row r="47" spans="1:14">
      <c r="A47" s="4"/>
      <c r="B47" s="4"/>
      <c r="C47" s="4" t="s">
        <v>35</v>
      </c>
      <c r="D47" s="4"/>
      <c r="E47" s="4"/>
      <c r="F47" s="4"/>
      <c r="G47" s="4"/>
      <c r="H47" s="5"/>
      <c r="I47" s="6"/>
      <c r="J47" s="25"/>
      <c r="K47" s="24"/>
      <c r="L47" s="24"/>
    </row>
    <row r="48" spans="1:14">
      <c r="A48" s="4"/>
      <c r="B48" s="4"/>
      <c r="C48" s="4"/>
      <c r="D48" s="4" t="s">
        <v>36</v>
      </c>
      <c r="E48" s="4"/>
      <c r="F48" s="4"/>
      <c r="G48" s="4"/>
      <c r="H48" s="5"/>
      <c r="I48" s="6" t="e">
        <f>ROUND(SUM(#REF!),5)</f>
        <v>#REF!</v>
      </c>
      <c r="J48" s="25">
        <v>527</v>
      </c>
      <c r="K48" s="24">
        <f>J48</f>
        <v>527</v>
      </c>
      <c r="L48" s="24">
        <f>K48</f>
        <v>527</v>
      </c>
    </row>
    <row r="49" spans="1:12">
      <c r="A49" s="4"/>
      <c r="B49" s="4"/>
      <c r="C49" s="4"/>
      <c r="D49" s="4" t="s">
        <v>45</v>
      </c>
      <c r="E49" s="4"/>
      <c r="F49" s="4"/>
      <c r="G49" s="4"/>
      <c r="H49" s="5"/>
      <c r="I49" s="6">
        <v>5333333.28</v>
      </c>
      <c r="J49" s="25">
        <f t="shared" ref="J49" si="8">ROUND(I49,-3)/1000</f>
        <v>5333</v>
      </c>
      <c r="K49" s="24">
        <f t="shared" ref="K49:L50" si="9">J49</f>
        <v>5333</v>
      </c>
      <c r="L49" s="24">
        <f t="shared" si="9"/>
        <v>5333</v>
      </c>
    </row>
    <row r="50" spans="1:12" ht="14" thickBot="1">
      <c r="A50" s="4"/>
      <c r="B50" s="4"/>
      <c r="C50" s="4"/>
      <c r="D50" s="4" t="s">
        <v>37</v>
      </c>
      <c r="E50" s="4"/>
      <c r="F50" s="4"/>
      <c r="G50" s="4"/>
      <c r="H50" s="5"/>
      <c r="I50" s="6">
        <v>861111.1</v>
      </c>
      <c r="J50" s="25">
        <f t="shared" ref="J50" si="10">ROUND(I50,-3)/1000</f>
        <v>861</v>
      </c>
      <c r="K50" s="24">
        <f t="shared" si="9"/>
        <v>861</v>
      </c>
      <c r="L50" s="24">
        <f t="shared" si="9"/>
        <v>861</v>
      </c>
    </row>
    <row r="51" spans="1:12" ht="14" thickBot="1">
      <c r="A51" s="4"/>
      <c r="B51" s="4"/>
      <c r="C51" s="4" t="s">
        <v>38</v>
      </c>
      <c r="D51" s="4"/>
      <c r="E51" s="4"/>
      <c r="F51" s="4"/>
      <c r="G51" s="4"/>
      <c r="H51" s="4"/>
      <c r="I51" s="10" t="e">
        <f>ROUND(I47+SUM(I48:I50),5)</f>
        <v>#REF!</v>
      </c>
      <c r="J51" s="30">
        <f>SUM(J48:J50)</f>
        <v>6721</v>
      </c>
      <c r="K51" s="30">
        <f>SUM(K48:K50)</f>
        <v>6721</v>
      </c>
      <c r="L51" s="30">
        <f>K51</f>
        <v>6721</v>
      </c>
    </row>
    <row r="52" spans="1:12" ht="30" customHeight="1" thickBot="1">
      <c r="A52" s="4"/>
      <c r="B52" s="4" t="s">
        <v>39</v>
      </c>
      <c r="C52" s="4"/>
      <c r="D52" s="4"/>
      <c r="E52" s="4"/>
      <c r="F52" s="4"/>
      <c r="G52" s="4"/>
      <c r="H52" s="5"/>
      <c r="I52" s="6" t="e">
        <f>ROUND(I41+I46+I51,5)</f>
        <v>#REF!</v>
      </c>
      <c r="J52" s="25">
        <f>J51+J46</f>
        <v>22076.5</v>
      </c>
      <c r="K52" s="25">
        <f>K51+K46</f>
        <v>22076.5</v>
      </c>
      <c r="L52" s="25">
        <f>L51+L46</f>
        <v>22076.5</v>
      </c>
    </row>
    <row r="53" spans="1:12" ht="14" thickBot="1">
      <c r="A53" s="4"/>
      <c r="B53" s="34" t="s">
        <v>40</v>
      </c>
      <c r="C53" s="35"/>
      <c r="D53" s="35"/>
      <c r="E53" s="35"/>
      <c r="F53" s="35"/>
      <c r="G53" s="35"/>
      <c r="H53" s="35"/>
      <c r="I53" s="36" t="e">
        <f>ROUND(SUM(#REF!),5)</f>
        <v>#REF!</v>
      </c>
      <c r="J53" s="37">
        <f>J54-J52</f>
        <v>7035.5420000000013</v>
      </c>
      <c r="K53" s="38">
        <f>K54-K52+3909.9+5</f>
        <v>771.24199999999701</v>
      </c>
      <c r="L53" s="39">
        <f>L54-L52+3909.9</f>
        <v>-6369.108000000002</v>
      </c>
    </row>
    <row r="54" spans="1:12" s="14" customFormat="1" ht="30" customHeight="1" thickBot="1">
      <c r="A54" s="4" t="s">
        <v>41</v>
      </c>
      <c r="B54" s="4"/>
      <c r="C54" s="4"/>
      <c r="D54" s="4"/>
      <c r="E54" s="4"/>
      <c r="F54" s="4"/>
      <c r="G54" s="4"/>
      <c r="H54" s="4"/>
      <c r="I54" s="33" t="e">
        <f>ROUND(I40+I52+I53,5)</f>
        <v>#REF!</v>
      </c>
      <c r="J54" s="29">
        <f>J33</f>
        <v>29112.042000000001</v>
      </c>
      <c r="K54" s="29">
        <f>K33</f>
        <v>18932.841999999997</v>
      </c>
      <c r="L54" s="29">
        <f>L33</f>
        <v>11797.491999999998</v>
      </c>
    </row>
    <row r="55" spans="1:12" ht="14" thickTop="1">
      <c r="J55" s="24">
        <f>J33-J54</f>
        <v>0</v>
      </c>
      <c r="K55" s="24">
        <f t="shared" ref="K55:L55" si="11">K33-K54</f>
        <v>0</v>
      </c>
      <c r="L55" s="24">
        <f t="shared" si="11"/>
        <v>0</v>
      </c>
    </row>
  </sheetData>
  <pageMargins left="0.7" right="0.7" top="0.75" bottom="0.75" header="0.25" footer="0.3"/>
  <pageSetup orientation="portrait"/>
  <headerFooter>
    <oddHeader>&amp;L&amp;"Arial,Bold"&amp;8 12:51 PM
&amp;"Arial,Bold"&amp;8 10/15/13
&amp;"Arial,Bold"&amp;8 Accrual Basis&amp;C&amp;"Arial,Bold"&amp;12 Process Technologies &amp;&amp; Packaging LLC
&amp;"Arial,Bold"&amp;14 Balance Sheet
&amp;"Arial,Bold"&amp;10 As of September 30, 2013</oddHeader>
    <oddFooter>&amp;R&amp;"Arial,Bold"&amp;8 Page &amp;P of &amp;N</oddFooter>
  </headerFooter>
  <ignoredErrors>
    <ignoredError sqref="J30 K8:K9 L6 K19:K23 K14:K15 K17 K11:K12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Shawnna Giumento</dc:creator>
  <cp:lastModifiedBy>Francine Pramana</cp:lastModifiedBy>
  <dcterms:created xsi:type="dcterms:W3CDTF">2013-10-15T16:51:26Z</dcterms:created>
  <dcterms:modified xsi:type="dcterms:W3CDTF">2017-07-17T13:55:41Z</dcterms:modified>
</cp:coreProperties>
</file>